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32760" windowWidth="14250" windowHeight="12780" tabRatio="845" firstSheet="13" activeTab="18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2 квартал" sheetId="8" r:id="rId8"/>
    <sheet name="6 месяцев" sheetId="9" r:id="rId9"/>
    <sheet name="июль" sheetId="10" r:id="rId10"/>
    <sheet name="август" sheetId="11" r:id="rId11"/>
    <sheet name="сентябрь" sheetId="12" r:id="rId12"/>
    <sheet name="3 квартал" sheetId="13" r:id="rId13"/>
    <sheet name="9 месяцев" sheetId="14" r:id="rId14"/>
    <sheet name="октябрь" sheetId="15" r:id="rId15"/>
    <sheet name="ноябрь" sheetId="16" r:id="rId16"/>
    <sheet name="декабрь" sheetId="17" r:id="rId17"/>
    <sheet name="4 квартал" sheetId="18" r:id="rId18"/>
    <sheet name="12 месяцев" sheetId="19" r:id="rId19"/>
  </sheets>
  <definedNames/>
  <calcPr fullCalcOnLoad="1"/>
</workbook>
</file>

<file path=xl/sharedStrings.xml><?xml version="1.0" encoding="utf-8"?>
<sst xmlns="http://schemas.openxmlformats.org/spreadsheetml/2006/main" count="758" uniqueCount="27">
  <si>
    <t>к стандартам раскрытия информации</t>
  </si>
  <si>
    <t>субъектами оптового и розничных</t>
  </si>
  <si>
    <t>рынков электрической энергии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</si>
  <si>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</si>
  <si>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</si>
  <si>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</si>
  <si>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</si>
  <si>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0,4 кВ</t>
  </si>
  <si>
    <t>1 - 20 кВ</t>
  </si>
  <si>
    <t>35 кВ и выше</t>
  </si>
  <si>
    <t>1.</t>
  </si>
  <si>
    <t>2.</t>
  </si>
  <si>
    <t>3.</t>
  </si>
  <si>
    <t>4.</t>
  </si>
  <si>
    <t>5.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</si>
  <si>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</si>
  <si>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</si>
  <si>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</si>
  <si>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До 15 кВт - всего, в том числе льготная категория *</t>
  </si>
  <si>
    <t>От 15 до 150 кВт - всего, в том числе льготная категория **</t>
  </si>
  <si>
    <t>От 150 кВт до 670 кВт - всего, в том числе по индивидуальному проекту</t>
  </si>
  <si>
    <t>об осуществлении технологического присоединения по договорам, заключенным на текущий год</t>
  </si>
  <si>
    <t>-</t>
  </si>
  <si>
    <t>Стоимость договоров (без НДС) (рублей)</t>
  </si>
  <si>
    <t>Приложение N 4</t>
  </si>
  <si>
    <t>От 670 кВт  - всего, в том числе по индивидуальному проекту</t>
  </si>
  <si>
    <t>итого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</si>
</sst>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42" applyAlignment="1" applyProtection="1">
      <alignment/>
      <protection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  <xf numFmtId="0" fontId="40" fillId="0" borderId="16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7" xfId="0" applyFont="1" applyBorder="1" applyAlignment="1">
      <alignment horizontal="center" vertical="top" wrapText="1"/>
    </xf>
    <xf numFmtId="0" fontId="26" fillId="0" borderId="0" xfId="42" applyAlignment="1" applyProtection="1">
      <alignment horizontal="center" wrapText="1"/>
      <protection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top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2" fontId="40" fillId="0" borderId="21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2" fontId="40" fillId="0" borderId="19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wrapText="1"/>
    </xf>
    <xf numFmtId="0" fontId="40" fillId="0" borderId="25" xfId="0" applyFont="1" applyBorder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6671/#block_1000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13" sqref="I13:I15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">
      <c r="A9" s="30"/>
      <c r="B9" s="27"/>
      <c r="C9" s="19" t="s">
        <v>7</v>
      </c>
      <c r="D9" s="19" t="s">
        <v>8</v>
      </c>
      <c r="E9" s="19" t="s">
        <v>9</v>
      </c>
      <c r="F9" s="19" t="s">
        <v>7</v>
      </c>
      <c r="G9" s="19" t="s">
        <v>8</v>
      </c>
      <c r="H9" s="19" t="s">
        <v>9</v>
      </c>
      <c r="I9" s="19" t="s">
        <v>7</v>
      </c>
      <c r="J9" s="19" t="s">
        <v>8</v>
      </c>
      <c r="K9" s="21" t="s">
        <v>9</v>
      </c>
      <c r="L9" s="3"/>
    </row>
    <row r="10" spans="1:12" ht="17.25" customHeight="1">
      <c r="A10" s="26" t="s">
        <v>10</v>
      </c>
      <c r="B10" s="27" t="s">
        <v>18</v>
      </c>
      <c r="C10" s="23">
        <v>1</v>
      </c>
      <c r="D10" s="23">
        <v>0</v>
      </c>
      <c r="E10" s="23">
        <v>0</v>
      </c>
      <c r="F10" s="23">
        <v>5</v>
      </c>
      <c r="G10" s="23">
        <v>0</v>
      </c>
      <c r="H10" s="23">
        <v>0</v>
      </c>
      <c r="I10" s="23">
        <f>550/1.2</f>
        <v>458.33333333333337</v>
      </c>
      <c r="J10" s="23">
        <v>0</v>
      </c>
      <c r="K10" s="24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>
        <v>5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4" t="s">
        <v>7</v>
      </c>
      <c r="D9" s="14" t="s">
        <v>8</v>
      </c>
      <c r="E9" s="14" t="s">
        <v>9</v>
      </c>
      <c r="F9" s="14" t="s">
        <v>7</v>
      </c>
      <c r="G9" s="14" t="s">
        <v>8</v>
      </c>
      <c r="H9" s="14" t="s">
        <v>9</v>
      </c>
      <c r="I9" s="14" t="s">
        <v>7</v>
      </c>
      <c r="J9" s="14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4</v>
      </c>
      <c r="D10" s="34">
        <v>0</v>
      </c>
      <c r="E10" s="34">
        <v>0</v>
      </c>
      <c r="F10" s="34">
        <f>4+3*15</f>
        <v>49</v>
      </c>
      <c r="G10" s="34">
        <v>0</v>
      </c>
      <c r="H10" s="34">
        <v>0</v>
      </c>
      <c r="I10" s="42">
        <f>(550+27647.46*3)/1.2</f>
        <v>69576.98333333334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34">
        <v>3</v>
      </c>
      <c r="D13" s="34">
        <v>0</v>
      </c>
      <c r="E13" s="34">
        <v>0</v>
      </c>
      <c r="F13" s="34">
        <f>35+50+16</f>
        <v>101</v>
      </c>
      <c r="G13" s="34">
        <v>0</v>
      </c>
      <c r="H13" s="34">
        <v>0</v>
      </c>
      <c r="I13" s="42">
        <f>(87908.52+125583.6+48000)/1.2</f>
        <v>217910.1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>
        <v>5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spans="1:2" ht="15">
      <c r="A27" s="2"/>
      <c r="B27">
        <f>(I10+I13+I16)*1.2</f>
        <v>344984.50000000006</v>
      </c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1">
      <selection activeCell="I22" sqref="I22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5" t="s">
        <v>7</v>
      </c>
      <c r="D9" s="15" t="s">
        <v>8</v>
      </c>
      <c r="E9" s="15" t="s">
        <v>9</v>
      </c>
      <c r="F9" s="15" t="s">
        <v>7</v>
      </c>
      <c r="G9" s="15" t="s">
        <v>8</v>
      </c>
      <c r="H9" s="15" t="s">
        <v>9</v>
      </c>
      <c r="I9" s="15" t="s">
        <v>7</v>
      </c>
      <c r="J9" s="15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2</v>
      </c>
      <c r="D10" s="34">
        <v>0</v>
      </c>
      <c r="E10" s="34">
        <v>0</v>
      </c>
      <c r="F10" s="34">
        <v>5.3</v>
      </c>
      <c r="G10" s="34">
        <v>0</v>
      </c>
      <c r="H10" s="34">
        <v>0</v>
      </c>
      <c r="I10" s="43">
        <f>15900/1.2</f>
        <v>13250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44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45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  <row r="28" ht="15">
      <c r="C28">
        <f>(I10+I13+I16+I19)*1.2</f>
        <v>15900</v>
      </c>
    </row>
  </sheetData>
  <sheetProtection/>
  <mergeCells count="57">
    <mergeCell ref="A23:K23"/>
    <mergeCell ref="A24:K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F16:F18"/>
    <mergeCell ref="G16:G18"/>
    <mergeCell ref="H16:H18"/>
    <mergeCell ref="E16:E18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C1">
      <selection activeCell="K10" sqref="K10:K12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6" t="s">
        <v>7</v>
      </c>
      <c r="D9" s="16" t="s">
        <v>8</v>
      </c>
      <c r="E9" s="16" t="s">
        <v>9</v>
      </c>
      <c r="F9" s="16" t="s">
        <v>7</v>
      </c>
      <c r="G9" s="16" t="s">
        <v>8</v>
      </c>
      <c r="H9" s="16" t="s">
        <v>9</v>
      </c>
      <c r="I9" s="16" t="s">
        <v>7</v>
      </c>
      <c r="J9" s="16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4</v>
      </c>
      <c r="D10" s="34">
        <v>0</v>
      </c>
      <c r="E10" s="34">
        <v>0</v>
      </c>
      <c r="F10" s="34">
        <v>8.05</v>
      </c>
      <c r="G10" s="34">
        <v>0</v>
      </c>
      <c r="H10" s="34">
        <v>0</v>
      </c>
      <c r="I10" s="39">
        <f>66700.62/1.2</f>
        <v>55583.85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40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34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1</v>
      </c>
      <c r="D13" s="23">
        <v>0</v>
      </c>
      <c r="E13" s="23">
        <v>0</v>
      </c>
      <c r="F13" s="23">
        <v>80</v>
      </c>
      <c r="G13" s="23">
        <v>0</v>
      </c>
      <c r="H13" s="23">
        <v>0</v>
      </c>
      <c r="I13" s="23">
        <f>51312.41/1.2</f>
        <v>42760.341666666674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spans="1:3" ht="15">
      <c r="A26" s="1"/>
      <c r="C26">
        <f>(I10+I13+I16)*1.2</f>
        <v>118013.03000000001</v>
      </c>
    </row>
    <row r="27" ht="15">
      <c r="A27" s="2"/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f>июль!C10+август!C10+сентябрь!C10</f>
        <v>10</v>
      </c>
      <c r="D10" s="34">
        <f>июль!D10+август!D10+сентябрь!D10</f>
        <v>0</v>
      </c>
      <c r="E10" s="34">
        <f>июль!E10+август!E10+сентябрь!E10</f>
        <v>0</v>
      </c>
      <c r="F10" s="34">
        <f>июль!F10+август!F10+сентябрь!F10</f>
        <v>62.349999999999994</v>
      </c>
      <c r="G10" s="34">
        <f>июль!G10+август!G10+сентябрь!G10</f>
        <v>0</v>
      </c>
      <c r="H10" s="34">
        <f>июль!H10+август!H10+сентябрь!H10</f>
        <v>0</v>
      </c>
      <c r="I10" s="34">
        <f>июль!I10+август!I10+сентябрь!I10</f>
        <v>138410.83333333334</v>
      </c>
      <c r="J10" s="34">
        <f>июль!J10+август!J10+сентябрь!J10</f>
        <v>0</v>
      </c>
      <c r="K10" s="36">
        <f>июль!K10+август!K10+сентябрь!K10</f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34">
        <f>июль!C13+август!C13+сентябрь!C13</f>
        <v>4</v>
      </c>
      <c r="D13" s="34">
        <f>июль!D13+август!D13+сентябрь!D13</f>
        <v>0</v>
      </c>
      <c r="E13" s="34">
        <f>июль!E13+август!E13+сентябрь!E13</f>
        <v>0</v>
      </c>
      <c r="F13" s="34">
        <f>июль!F13+август!F13+сентябрь!F13</f>
        <v>181</v>
      </c>
      <c r="G13" s="34">
        <f>июль!G13+август!G13+сентябрь!G13</f>
        <v>0</v>
      </c>
      <c r="H13" s="34">
        <f>июль!H13+август!H13+сентябрь!H13</f>
        <v>0</v>
      </c>
      <c r="I13" s="34">
        <f>июль!I13+август!I13+сентябрь!I13</f>
        <v>260670.44166666668</v>
      </c>
      <c r="J13" s="34">
        <f>июль!J13+август!J13+сентябрь!J13</f>
        <v>0</v>
      </c>
      <c r="K13" s="36">
        <f>июль!K13+август!K13+сентябрь!K13</f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34">
        <f>июль!C16+август!C16+сентябрь!C16</f>
        <v>0</v>
      </c>
      <c r="D16" s="34">
        <f>июль!D16+август!D16+сентябрь!D16</f>
        <v>0</v>
      </c>
      <c r="E16" s="34">
        <f>июль!E16+август!E16+сентябрь!E16</f>
        <v>0</v>
      </c>
      <c r="F16" s="34">
        <f>июль!F16+август!F16+сентябрь!F16</f>
        <v>0</v>
      </c>
      <c r="G16" s="34">
        <f>июль!G16+август!G16+сентябрь!G16</f>
        <v>0</v>
      </c>
      <c r="H16" s="34">
        <f>июль!H16+август!H16+сентябрь!H16</f>
        <v>0</v>
      </c>
      <c r="I16" s="34">
        <f>июль!I16+август!I16+сентябрь!I16</f>
        <v>0</v>
      </c>
      <c r="J16" s="34">
        <f>июль!J16+август!J16+сентябрь!J16</f>
        <v>0</v>
      </c>
      <c r="K16" s="36">
        <f>июль!K16+август!K16+сентябрь!K16</f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34">
        <f>июль!C19+август!C19+сентябрь!C19</f>
        <v>0</v>
      </c>
      <c r="D19" s="34">
        <f>июль!D19+август!D19+сентябрь!D19</f>
        <v>0</v>
      </c>
      <c r="E19" s="34">
        <f>июль!E19+август!E19+сентябрь!E19</f>
        <v>0</v>
      </c>
      <c r="F19" s="34">
        <f>июль!F19+август!F19+сентябрь!F19</f>
        <v>0</v>
      </c>
      <c r="G19" s="34">
        <f>июль!G19+август!G19+сентябрь!G19</f>
        <v>0</v>
      </c>
      <c r="H19" s="34">
        <f>июль!H19+август!H19+сентябрь!H19</f>
        <v>0</v>
      </c>
      <c r="I19" s="34">
        <f>июль!I19+август!I19+сентябрь!I19</f>
        <v>0</v>
      </c>
      <c r="J19" s="34">
        <f>июль!J19+август!J19+сентябрь!J19</f>
        <v>0</v>
      </c>
      <c r="K19" s="36">
        <f>июль!K19+август!K19+сентябрь!K19</f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spans="1:2" ht="15">
      <c r="A27" s="2"/>
      <c r="B27">
        <f>I10*1.2</f>
        <v>166093</v>
      </c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  <col min="13" max="13" width="9.57421875" style="0" bestFit="1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f>'1 квартал'!C10:C12+'2 квартал'!C10:C12+'3 квартал'!C10:C12</f>
        <v>38</v>
      </c>
      <c r="D10" s="34">
        <f>'1 квартал'!D10:D12+'2 квартал'!D10:D12+'3 квартал'!D10:D12</f>
        <v>0</v>
      </c>
      <c r="E10" s="34">
        <f>'1 квартал'!E10:E12+'2 квартал'!E10:E12+'3 квартал'!E10:E12</f>
        <v>0</v>
      </c>
      <c r="F10" s="34">
        <f>'1 квартал'!F10:F12+'2 квартал'!F10:F12+'3 квартал'!F10:F12</f>
        <v>299.35</v>
      </c>
      <c r="G10" s="34">
        <f>'1 квартал'!G10:G12+'2 квартал'!G10:G12+'3 квартал'!G10:G12</f>
        <v>0</v>
      </c>
      <c r="H10" s="34">
        <f>'1 квартал'!H10:H12+'2 квартал'!H10:H12+'3 квартал'!H10:H12</f>
        <v>0</v>
      </c>
      <c r="I10" s="34">
        <f>'1 квартал'!I10:I12+'2 квартал'!I10:I12+'3 квартал'!I10:I12</f>
        <v>294345.0233333333</v>
      </c>
      <c r="J10" s="34">
        <f>'1 квартал'!J10:J12+'2 квартал'!J10:J12+'3 квартал'!J10:J12</f>
        <v>0</v>
      </c>
      <c r="K10" s="36">
        <f>'1 квартал'!K10:K12+'2 квартал'!K10:K12+'3 квартал'!K10:K12</f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34">
        <f>'1 квартал'!C13:C15+'2 квартал'!C13:C15+'3 квартал'!C13:C15</f>
        <v>4</v>
      </c>
      <c r="D13" s="34">
        <f>'1 квартал'!D13:D15+'2 квартал'!D13:D15+'3 квартал'!D13:D15</f>
        <v>0</v>
      </c>
      <c r="E13" s="34">
        <f>'1 квартал'!E13:E15+'2 квартал'!E13:E15+'3 квартал'!E13:E15</f>
        <v>0</v>
      </c>
      <c r="F13" s="34">
        <f>'1 квартал'!F13:F15+'2 квартал'!F13:F15+'3 квартал'!F13:F15</f>
        <v>181</v>
      </c>
      <c r="G13" s="34">
        <f>'1 квартал'!G13:G15+'2 квартал'!G13:G15+'3 квартал'!G13:G15</f>
        <v>0</v>
      </c>
      <c r="H13" s="34">
        <f>'1 квартал'!H13:H15+'2 квартал'!H13:H15+'3 квартал'!H13:H15</f>
        <v>0</v>
      </c>
      <c r="I13" s="34">
        <f>'1 квартал'!I13:I15+'2 квартал'!I13:I15+'3 квартал'!I13:I15</f>
        <v>260670.44166666668</v>
      </c>
      <c r="J13" s="34">
        <f>'1 квартал'!J13:J15+'2 квартал'!J13:J15+'3 квартал'!J13:J15</f>
        <v>0</v>
      </c>
      <c r="K13" s="36">
        <f>'1 квартал'!K13:K15+'2 квартал'!K13:K15+'3 квартал'!K13:K15</f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3" ht="17.25" customHeight="1">
      <c r="A16" s="26" t="s">
        <v>12</v>
      </c>
      <c r="B16" s="27" t="s">
        <v>20</v>
      </c>
      <c r="C16" s="34">
        <f>'1 квартал'!C16:C18+'2 квартал'!C16:C18+'3 квартал'!C16:C18</f>
        <v>2</v>
      </c>
      <c r="D16" s="34">
        <f>'1 квартал'!D16:D18+'2 квартал'!D16:D18+'3 квартал'!D16:D18</f>
        <v>1</v>
      </c>
      <c r="E16" s="34">
        <f>'1 квартал'!E16:E18+'2 квартал'!E16:E18+'3 квартал'!E16:E18</f>
        <v>0</v>
      </c>
      <c r="F16" s="34">
        <f>'1 квартал'!F16:F18+'2 квартал'!F16:F18+'3 квартал'!F16:F18</f>
        <v>640</v>
      </c>
      <c r="G16" s="34">
        <f>'1 квартал'!G16:G18+'2 квартал'!G16:G18+'3 квартал'!G16:G18</f>
        <v>630</v>
      </c>
      <c r="H16" s="34">
        <f>'1 квартал'!H16:H18+'2 квартал'!H16:H18+'3 квартал'!H16:H18</f>
        <v>0</v>
      </c>
      <c r="I16" s="34">
        <f>'1 квартал'!I16:I18+'2 квартал'!I16:I18+'3 квартал'!I16:I18</f>
        <v>5693798.933333334</v>
      </c>
      <c r="J16" s="34">
        <f>'1 квартал'!J16:J18+'2 квартал'!J16:J18+'3 квартал'!J16:J18</f>
        <v>1397617.2</v>
      </c>
      <c r="K16" s="36">
        <f>'1 квартал'!K16:K18+'2 квартал'!K16:K18+'3 квартал'!K16:K18</f>
        <v>0</v>
      </c>
      <c r="L16" s="3"/>
      <c r="M16" s="17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34">
        <f>'1 квартал'!C19:C21+'2 квартал'!C19:C21+'3 квартал'!C19:C21</f>
        <v>0</v>
      </c>
      <c r="D19" s="34">
        <f>'1 квартал'!D19:D21+'2 квартал'!D19:D21+'3 квартал'!D19:D21</f>
        <v>0</v>
      </c>
      <c r="E19" s="34">
        <f>'1 квартал'!E19:E21+'2 квартал'!E19:E21+'3 квартал'!E19:E21</f>
        <v>0</v>
      </c>
      <c r="F19" s="34">
        <f>'1 квартал'!F19:F21+'2 квартал'!F19:F21+'3 квартал'!F19:F21</f>
        <v>0</v>
      </c>
      <c r="G19" s="34">
        <f>'1 квартал'!G19:G21+'2 квартал'!G19:G21+'3 квартал'!G19:G21</f>
        <v>0</v>
      </c>
      <c r="H19" s="34">
        <f>'1 квартал'!H19:H21+'2 квартал'!H19:H21+'3 квартал'!H19:H21</f>
        <v>0</v>
      </c>
      <c r="I19" s="34">
        <f>'1 квартал'!I19:I21+'2 квартал'!I19:I21+'3 квартал'!I19:I21</f>
        <v>0</v>
      </c>
      <c r="J19" s="34">
        <f>'1 квартал'!J19:J21+'2 квартал'!J19:J21+'3 квартал'!J19:J21</f>
        <v>0</v>
      </c>
      <c r="K19" s="36">
        <f>'1 квартал'!K19:K21+'2 квартал'!K19:K21+'3 квартал'!K19:K21</f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spans="1:9" ht="15">
      <c r="A26" s="1"/>
      <c r="I26">
        <f>I10*1.2</f>
        <v>353214.028</v>
      </c>
    </row>
    <row r="27" ht="15">
      <c r="A27" s="2"/>
    </row>
    <row r="29" ht="15">
      <c r="I29">
        <f>I13*1.2</f>
        <v>312804.53</v>
      </c>
    </row>
    <row r="32" spans="3:10" ht="15">
      <c r="C32">
        <f>C10+C13+C16+D16</f>
        <v>45</v>
      </c>
      <c r="F32">
        <f>F10+F13+F16+G16</f>
        <v>1750.35</v>
      </c>
      <c r="H32">
        <f>I26+I29+I32+J32</f>
        <v>9175717.918</v>
      </c>
      <c r="I32">
        <f>I16*1.2</f>
        <v>6832558.72</v>
      </c>
      <c r="J32">
        <f>J16*1.2</f>
        <v>1677140.64</v>
      </c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2</v>
      </c>
      <c r="D10" s="34">
        <v>0</v>
      </c>
      <c r="E10" s="34">
        <v>0</v>
      </c>
      <c r="F10" s="34">
        <v>10</v>
      </c>
      <c r="G10" s="34">
        <v>0</v>
      </c>
      <c r="H10" s="34">
        <v>0</v>
      </c>
      <c r="I10" s="39">
        <f>(18000+12000)/1.2</f>
        <v>25000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40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34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1</v>
      </c>
      <c r="D13" s="23">
        <v>0</v>
      </c>
      <c r="E13" s="23">
        <v>0</v>
      </c>
      <c r="F13" s="23">
        <v>50</v>
      </c>
      <c r="G13" s="23">
        <v>0</v>
      </c>
      <c r="H13" s="23">
        <v>0</v>
      </c>
      <c r="I13" s="23">
        <f>33040.22/1.2</f>
        <v>27533.51666666667</v>
      </c>
      <c r="J13" s="34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34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spans="1:3" ht="15">
      <c r="A26" s="1"/>
      <c r="C26">
        <f>I10*1.2</f>
        <v>30000</v>
      </c>
    </row>
    <row r="27" ht="15">
      <c r="A27" s="2"/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16" sqref="I16:I18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20" t="s">
        <v>7</v>
      </c>
      <c r="D9" s="20" t="s">
        <v>8</v>
      </c>
      <c r="E9" s="20" t="s">
        <v>9</v>
      </c>
      <c r="F9" s="20" t="s">
        <v>7</v>
      </c>
      <c r="G9" s="20" t="s">
        <v>8</v>
      </c>
      <c r="H9" s="20" t="s">
        <v>9</v>
      </c>
      <c r="I9" s="20" t="s">
        <v>7</v>
      </c>
      <c r="J9" s="20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1</v>
      </c>
      <c r="D10" s="34">
        <v>0</v>
      </c>
      <c r="E10" s="34">
        <v>0</v>
      </c>
      <c r="F10" s="34">
        <v>2</v>
      </c>
      <c r="G10" s="34">
        <v>0</v>
      </c>
      <c r="H10" s="34">
        <v>0</v>
      </c>
      <c r="I10" s="39">
        <f>6000/1.2</f>
        <v>5000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40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34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1</v>
      </c>
      <c r="D13" s="23">
        <v>0</v>
      </c>
      <c r="E13" s="23">
        <v>0</v>
      </c>
      <c r="F13" s="23">
        <v>150</v>
      </c>
      <c r="G13" s="23">
        <v>0</v>
      </c>
      <c r="H13" s="23">
        <v>0</v>
      </c>
      <c r="I13" s="23">
        <f>51312.41/1.2</f>
        <v>42760.341666666674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spans="1:3" ht="15">
      <c r="A27" s="2"/>
      <c r="C27">
        <f>I10*1.2</f>
        <v>6000</v>
      </c>
    </row>
  </sheetData>
  <sheetProtection/>
  <mergeCells count="57">
    <mergeCell ref="A23:K23"/>
    <mergeCell ref="A24:K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F16:F18"/>
    <mergeCell ref="G16:G18"/>
    <mergeCell ref="H16:H18"/>
    <mergeCell ref="E16:E18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16" sqref="I16:I18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1</v>
      </c>
      <c r="D10" s="34">
        <v>0</v>
      </c>
      <c r="E10" s="34">
        <v>0</v>
      </c>
      <c r="F10" s="34">
        <v>2</v>
      </c>
      <c r="G10" s="34">
        <v>0</v>
      </c>
      <c r="H10" s="34">
        <v>0</v>
      </c>
      <c r="I10" s="39">
        <v>5000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40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34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1</v>
      </c>
      <c r="D13" s="23">
        <v>0</v>
      </c>
      <c r="E13" s="23">
        <v>0</v>
      </c>
      <c r="F13" s="23">
        <v>20</v>
      </c>
      <c r="G13" s="23">
        <v>0</v>
      </c>
      <c r="H13" s="23">
        <v>0</v>
      </c>
      <c r="I13" s="23">
        <f>33040.22/1.2</f>
        <v>27533.51666666667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</sheetData>
  <sheetProtection/>
  <mergeCells count="57">
    <mergeCell ref="A23:K23"/>
    <mergeCell ref="A24:K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F16:F18"/>
    <mergeCell ref="G16:G18"/>
    <mergeCell ref="H16:H18"/>
    <mergeCell ref="E16:E18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10" sqref="I10:I12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f>октябрь!C10+ноябрь!C10+декабрь!C10</f>
        <v>4</v>
      </c>
      <c r="D10" s="34">
        <f>октябрь!D10+ноябрь!D10+декабрь!D10</f>
        <v>0</v>
      </c>
      <c r="E10" s="34">
        <f>октябрь!E10+ноябрь!E10+декабрь!E10</f>
        <v>0</v>
      </c>
      <c r="F10" s="34">
        <f>октябрь!F10+ноябрь!F10+декабрь!F10</f>
        <v>14</v>
      </c>
      <c r="G10" s="34">
        <f>октябрь!G10+ноябрь!G10+декабрь!G10</f>
        <v>0</v>
      </c>
      <c r="H10" s="34">
        <f>октябрь!H10+ноябрь!H10+декабрь!H10</f>
        <v>0</v>
      </c>
      <c r="I10" s="34">
        <f>октябрь!I10+ноябрь!I10+декабрь!I10</f>
        <v>35000</v>
      </c>
      <c r="J10" s="34">
        <f>октябрь!J10+ноябрь!J10+декабрь!J10</f>
        <v>0</v>
      </c>
      <c r="K10" s="34">
        <f>октябрь!K10+ноябрь!K10+декабрь!K10</f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3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3"/>
      <c r="L12" s="4"/>
    </row>
    <row r="13" spans="1:12" ht="17.25" customHeight="1">
      <c r="A13" s="26" t="s">
        <v>11</v>
      </c>
      <c r="B13" s="27" t="s">
        <v>19</v>
      </c>
      <c r="C13" s="34">
        <f>октябрь!C13+ноябрь!C13+декабрь!C13</f>
        <v>3</v>
      </c>
      <c r="D13" s="34">
        <f>октябрь!D13+ноябрь!D13+декабрь!D13</f>
        <v>0</v>
      </c>
      <c r="E13" s="34">
        <f>октябрь!E13+ноябрь!E13+декабрь!E13</f>
        <v>0</v>
      </c>
      <c r="F13" s="34">
        <f>октябрь!F13+ноябрь!F13+декабрь!F13</f>
        <v>220</v>
      </c>
      <c r="G13" s="34">
        <f>октябрь!G13+ноябрь!G13+декабрь!G13</f>
        <v>0</v>
      </c>
      <c r="H13" s="34">
        <f>октябрь!H13+ноябрь!H13+декабрь!H13</f>
        <v>0</v>
      </c>
      <c r="I13" s="34">
        <f>октябрь!I13+ноябрь!I13+декабрь!I13</f>
        <v>97827.375</v>
      </c>
      <c r="J13" s="34">
        <f>октябрь!J13+ноябрь!J13+декабрь!J13</f>
        <v>0</v>
      </c>
      <c r="K13" s="34">
        <f>октябрь!K13+ноябрь!K13+декабрь!K13</f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3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3"/>
      <c r="L15" s="3"/>
    </row>
    <row r="16" spans="1:12" ht="17.25" customHeight="1">
      <c r="A16" s="26" t="s">
        <v>12</v>
      </c>
      <c r="B16" s="27" t="s">
        <v>20</v>
      </c>
      <c r="C16" s="34">
        <f>октябрь!C16+ноябрь!C16+декабрь!C16</f>
        <v>0</v>
      </c>
      <c r="D16" s="34">
        <f>октябрь!D16+ноябрь!D16+декабрь!D16</f>
        <v>0</v>
      </c>
      <c r="E16" s="34">
        <f>октябрь!E16+ноябрь!E16+декабрь!E16</f>
        <v>0</v>
      </c>
      <c r="F16" s="34">
        <f>октябрь!F16+ноябрь!F16+декабрь!F16</f>
        <v>0</v>
      </c>
      <c r="G16" s="34">
        <f>октябрь!G16+ноябрь!G16+декабрь!G16</f>
        <v>0</v>
      </c>
      <c r="H16" s="34">
        <f>октябрь!H16+ноябрь!H16+декабрь!H16</f>
        <v>0</v>
      </c>
      <c r="I16" s="34">
        <f>октябрь!I16+ноябрь!I16+декабрь!I16</f>
        <v>0</v>
      </c>
      <c r="J16" s="34">
        <f>октябрь!J16+ноябрь!J16+декабрь!J16</f>
        <v>0</v>
      </c>
      <c r="K16" s="34">
        <f>октябрь!K16+ноябрь!K16+декабрь!K16</f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3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7.25" customHeight="1">
      <c r="A19" s="26" t="s">
        <v>13</v>
      </c>
      <c r="B19" s="27" t="s">
        <v>25</v>
      </c>
      <c r="C19" s="34">
        <f>октябрь!C19+ноябрь!C19+декабрь!C19</f>
        <v>0</v>
      </c>
      <c r="D19" s="34">
        <f>октябрь!D19+ноябрь!D19+декабрь!D19</f>
        <v>0</v>
      </c>
      <c r="E19" s="34">
        <f>октябрь!E19+ноябрь!E19+декабрь!E19</f>
        <v>0</v>
      </c>
      <c r="F19" s="34">
        <f>октябрь!F19+ноябрь!F19+декабрь!F19</f>
        <v>0</v>
      </c>
      <c r="G19" s="34">
        <f>октябрь!G19+ноябрь!G19+декабрь!G19</f>
        <v>0</v>
      </c>
      <c r="H19" s="34">
        <f>октябрь!H19+ноябрь!H19+декабрь!H19</f>
        <v>0</v>
      </c>
      <c r="I19" s="34">
        <f>октябрь!I19+ноябрь!I19+декабрь!I19</f>
        <v>0</v>
      </c>
      <c r="J19" s="34">
        <f>октябрь!J19+ноябрь!J19+декабрь!J19</f>
        <v>0</v>
      </c>
      <c r="K19" s="34">
        <f>октябрь!K19+ноябрь!K19+декабрь!K19</f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3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 thickBot="1">
      <c r="A23" s="46" t="s">
        <v>16</v>
      </c>
      <c r="B23" s="47"/>
      <c r="C23" s="47"/>
      <c r="D23" s="47"/>
      <c r="E23" s="47"/>
      <c r="F23" s="47"/>
      <c r="G23" s="47"/>
      <c r="H23" s="47"/>
      <c r="I23" s="47"/>
      <c r="J23" s="47"/>
      <c r="K23" s="48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</sheetData>
  <sheetProtection/>
  <mergeCells count="57">
    <mergeCell ref="A23:K23"/>
    <mergeCell ref="A24:K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F16:F18"/>
    <mergeCell ref="G16:G18"/>
    <mergeCell ref="H16:H18"/>
    <mergeCell ref="E16:E18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B1">
      <selection activeCell="G30" sqref="G30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  <col min="13" max="13" width="9.57421875" style="0" bestFit="1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49">
        <f>'1 квартал'!C10:C12+'2 квартал'!C10:C12+'3 квартал'!C10:C12+'4 квартал'!C10:C12</f>
        <v>42</v>
      </c>
      <c r="D10" s="49">
        <f>'1 квартал'!D10:D12+'2 квартал'!D10:D12+'3 квартал'!D10:D12+'4 квартал'!D10:D12</f>
        <v>0</v>
      </c>
      <c r="E10" s="49">
        <f>'1 квартал'!E10:E12+'2 квартал'!E10:E12+'3 квартал'!E10:E12+'4 квартал'!E10:E12</f>
        <v>0</v>
      </c>
      <c r="F10" s="49">
        <f>'1 квартал'!F10:F12+'2 квартал'!F10:F12+'3 квартал'!F10:F12+'4 квартал'!F10:F12</f>
        <v>313.35</v>
      </c>
      <c r="G10" s="49">
        <f>'1 квартал'!G10:G12+'2 квартал'!G10:G12+'3 квартал'!G10:G12+'4 квартал'!G10:G12</f>
        <v>0</v>
      </c>
      <c r="H10" s="49">
        <f>'1 квартал'!H10:H12+'2 квартал'!H10:H12+'3 квартал'!H10:H12+'4 квартал'!H10:H12</f>
        <v>0</v>
      </c>
      <c r="I10" s="49">
        <f>'1 квартал'!I10:I12+'2 квартал'!I10:I12+'3 квартал'!I10:I12+'4 квартал'!I10:I12</f>
        <v>329345.0233333333</v>
      </c>
      <c r="J10" s="49">
        <f>'1 квартал'!J10:J12+'2 квартал'!J10:J12+'3 квартал'!J10:J12+'4 квартал'!J10:J12</f>
        <v>0</v>
      </c>
      <c r="K10" s="36">
        <f>'1 квартал'!K10:K12+'2 квартал'!K10:K12+'3 квартал'!K10:K12+'4 квартал'!K10:K12</f>
        <v>0</v>
      </c>
      <c r="L10" s="3"/>
    </row>
    <row r="11" spans="1:12" ht="17.25" customHeight="1">
      <c r="A11" s="26"/>
      <c r="B11" s="27"/>
      <c r="C11" s="50"/>
      <c r="D11" s="50"/>
      <c r="E11" s="50"/>
      <c r="F11" s="50"/>
      <c r="G11" s="50"/>
      <c r="H11" s="50"/>
      <c r="I11" s="50"/>
      <c r="J11" s="50"/>
      <c r="K11" s="24"/>
      <c r="L11" s="3"/>
    </row>
    <row r="12" spans="1:12" ht="17.25" customHeight="1">
      <c r="A12" s="26"/>
      <c r="B12" s="27"/>
      <c r="C12" s="50"/>
      <c r="D12" s="50"/>
      <c r="E12" s="50"/>
      <c r="F12" s="50"/>
      <c r="G12" s="50"/>
      <c r="H12" s="50"/>
      <c r="I12" s="50"/>
      <c r="J12" s="50"/>
      <c r="K12" s="24"/>
      <c r="L12" s="4"/>
    </row>
    <row r="13" spans="1:12" ht="17.25" customHeight="1">
      <c r="A13" s="26" t="s">
        <v>11</v>
      </c>
      <c r="B13" s="27" t="s">
        <v>19</v>
      </c>
      <c r="C13" s="49">
        <f>'1 квартал'!C13:C15+'2 квартал'!C13:C15+'3 квартал'!C13:C15+'4 квартал'!C13:C15</f>
        <v>7</v>
      </c>
      <c r="D13" s="49">
        <f>'1 квартал'!D13:D15+'2 квартал'!D13:D15+'3 квартал'!D13:D15+'4 квартал'!D13:D15</f>
        <v>0</v>
      </c>
      <c r="E13" s="49">
        <f>'1 квартал'!E13:E15+'2 квартал'!E13:E15+'3 квартал'!E13:E15+'4 квартал'!E13:E15</f>
        <v>0</v>
      </c>
      <c r="F13" s="49">
        <f>'1 квартал'!F13:F15+'2 квартал'!F13:F15+'3 квартал'!F13:F15+'4 квартал'!F13:F15</f>
        <v>401</v>
      </c>
      <c r="G13" s="49">
        <f>'1 квартал'!G13:G15+'2 квартал'!G13:G15+'3 квартал'!G13:G15+'4 квартал'!G13:G15</f>
        <v>0</v>
      </c>
      <c r="H13" s="49">
        <f>'1 квартал'!H13:H15+'2 квартал'!H13:H15+'3 квартал'!H13:H15+'4 квартал'!H13:H15</f>
        <v>0</v>
      </c>
      <c r="I13" s="49">
        <f>'1 квартал'!I13:I15+'2 квартал'!I13:I15+'3 квартал'!I13:I15+'4 квартал'!I13:I15</f>
        <v>358497.81666666665</v>
      </c>
      <c r="J13" s="49">
        <f>'1 квартал'!J13:J15+'2 квартал'!J13:J15+'3 квартал'!J13:J15+'4 квартал'!J13:J15</f>
        <v>0</v>
      </c>
      <c r="K13" s="36">
        <f>'1 квартал'!K13:K15+'2 квартал'!K13:K15+'3 квартал'!K13:K15+'4 квартал'!K13:K15</f>
        <v>0</v>
      </c>
      <c r="L13" s="3"/>
    </row>
    <row r="14" spans="1:12" ht="17.25" customHeight="1">
      <c r="A14" s="26"/>
      <c r="B14" s="27"/>
      <c r="C14" s="50"/>
      <c r="D14" s="50"/>
      <c r="E14" s="50"/>
      <c r="F14" s="50"/>
      <c r="G14" s="50"/>
      <c r="H14" s="50"/>
      <c r="I14" s="50"/>
      <c r="J14" s="50"/>
      <c r="K14" s="24"/>
      <c r="L14" s="3"/>
    </row>
    <row r="15" spans="1:12" ht="17.25" customHeight="1">
      <c r="A15" s="26"/>
      <c r="B15" s="27"/>
      <c r="C15" s="50"/>
      <c r="D15" s="50"/>
      <c r="E15" s="50"/>
      <c r="F15" s="50"/>
      <c r="G15" s="50"/>
      <c r="H15" s="50"/>
      <c r="I15" s="50"/>
      <c r="J15" s="50"/>
      <c r="K15" s="24"/>
      <c r="L15" s="3"/>
    </row>
    <row r="16" spans="1:13" ht="17.25" customHeight="1">
      <c r="A16" s="26" t="s">
        <v>12</v>
      </c>
      <c r="B16" s="27" t="s">
        <v>20</v>
      </c>
      <c r="C16" s="49">
        <f>'1 квартал'!C16:C18+'2 квартал'!C16:C18+'3 квартал'!C16:C18+'4 квартал'!C16:C18</f>
        <v>2</v>
      </c>
      <c r="D16" s="49">
        <f>'1 квартал'!D16:D18+'2 квартал'!D16:D18+'3 квартал'!D16:D18+'4 квартал'!D16:D18</f>
        <v>1</v>
      </c>
      <c r="E16" s="49">
        <f>'1 квартал'!E16:E18+'2 квартал'!E16:E18+'3 квартал'!E16:E18+'4 квартал'!E16:E18</f>
        <v>0</v>
      </c>
      <c r="F16" s="49">
        <f>'1 квартал'!F16:F18+'2 квартал'!F16:F18+'3 квартал'!F16:F18+'4 квартал'!F16:F18</f>
        <v>640</v>
      </c>
      <c r="G16" s="49">
        <f>'1 квартал'!G16:G18+'2 квартал'!G16:G18+'3 квартал'!G16:G18+'4 квартал'!G16:G18</f>
        <v>630</v>
      </c>
      <c r="H16" s="49">
        <f>'1 квартал'!H16:H18+'2 квартал'!H16:H18+'3 квартал'!H16:H18+'4 квартал'!H16:H18</f>
        <v>0</v>
      </c>
      <c r="I16" s="49">
        <f>'1 квартал'!I16:I18+'2 квартал'!I16:I18+'3 квартал'!I16:I18+'4 квартал'!I16:I18</f>
        <v>5693798.933333334</v>
      </c>
      <c r="J16" s="49">
        <f>'1 квартал'!J16:J18+'2 квартал'!J16:J18+'3 квартал'!J16:J18+'4 квартал'!J16:J18</f>
        <v>1397617.2</v>
      </c>
      <c r="K16" s="36">
        <f>'1 квартал'!K16:K18+'2 квартал'!K16:K18+'3 квартал'!K16:K18+'4 квартал'!K16:K18</f>
        <v>0</v>
      </c>
      <c r="L16" s="3"/>
      <c r="M16" s="17">
        <f>(I10+I13+I16)*1.2</f>
        <v>7657970.128</v>
      </c>
    </row>
    <row r="17" spans="1:12" ht="17.25" customHeight="1">
      <c r="A17" s="26"/>
      <c r="B17" s="27"/>
      <c r="C17" s="50"/>
      <c r="D17" s="50"/>
      <c r="E17" s="50"/>
      <c r="F17" s="50"/>
      <c r="G17" s="50"/>
      <c r="H17" s="50"/>
      <c r="I17" s="50"/>
      <c r="J17" s="50"/>
      <c r="K17" s="24"/>
      <c r="L17" s="3"/>
    </row>
    <row r="18" spans="1:12" ht="17.25" customHeight="1">
      <c r="A18" s="26"/>
      <c r="B18" s="27"/>
      <c r="C18" s="50"/>
      <c r="D18" s="50"/>
      <c r="E18" s="50"/>
      <c r="F18" s="50"/>
      <c r="G18" s="50"/>
      <c r="H18" s="50"/>
      <c r="I18" s="50"/>
      <c r="J18" s="50"/>
      <c r="K18" s="24"/>
      <c r="L18" s="3"/>
    </row>
    <row r="19" spans="1:12" ht="17.25" customHeight="1">
      <c r="A19" s="26" t="s">
        <v>13</v>
      </c>
      <c r="B19" s="27" t="s">
        <v>25</v>
      </c>
      <c r="C19" s="49">
        <f>'1 квартал'!C19:C21+'2 квартал'!C19:C21+'3 квартал'!C19:C21+'4 квартал'!C19:C21</f>
        <v>0</v>
      </c>
      <c r="D19" s="49">
        <f>'1 квартал'!D19:D21+'2 квартал'!D19:D21+'3 квартал'!D19:D21+'4 квартал'!D19:D21</f>
        <v>0</v>
      </c>
      <c r="E19" s="49">
        <f>'1 квартал'!E19:E21+'2 квартал'!E19:E21+'3 квартал'!E19:E21+'4 квартал'!E19:E21</f>
        <v>0</v>
      </c>
      <c r="F19" s="49">
        <f>'1 квартал'!F19:F21+'2 квартал'!F19:F21+'3 квартал'!F19:F21+'4 квартал'!F19:F21</f>
        <v>0</v>
      </c>
      <c r="G19" s="49">
        <f>'1 квартал'!G19:G21+'2 квартал'!G19:G21+'3 квартал'!G19:G21+'4 квартал'!G19:G21</f>
        <v>0</v>
      </c>
      <c r="H19" s="49">
        <f>'1 квартал'!H19:H21+'2 квартал'!H19:H21+'3 квартал'!H19:H21+'4 квартал'!H19:H21</f>
        <v>0</v>
      </c>
      <c r="I19" s="49">
        <f>'1 квартал'!I19:I21+'2 квартал'!I19:I21+'3 квартал'!I19:I21+'4 квартал'!I19:I21</f>
        <v>0</v>
      </c>
      <c r="J19" s="49">
        <f>'1 квартал'!J19:J21+'2 квартал'!J19:J21+'3 квартал'!J19:J21+'4 квартал'!J19:J21</f>
        <v>0</v>
      </c>
      <c r="K19" s="36">
        <f>'1 квартал'!K19:K21+'2 квартал'!K19:K21+'3 квартал'!K19:K21+'4 квартал'!K19:K21</f>
        <v>0</v>
      </c>
      <c r="L19" s="5"/>
    </row>
    <row r="20" spans="1:12" ht="17.25" customHeight="1">
      <c r="A20" s="26"/>
      <c r="B20" s="27"/>
      <c r="C20" s="50"/>
      <c r="D20" s="50"/>
      <c r="E20" s="50"/>
      <c r="F20" s="50"/>
      <c r="G20" s="50"/>
      <c r="H20" s="50"/>
      <c r="I20" s="50"/>
      <c r="J20" s="50"/>
      <c r="K20" s="24"/>
      <c r="L20" s="5"/>
    </row>
    <row r="21" spans="1:12" ht="17.25" customHeight="1">
      <c r="A21" s="26"/>
      <c r="B21" s="27"/>
      <c r="C21" s="50"/>
      <c r="D21" s="50"/>
      <c r="E21" s="50"/>
      <c r="F21" s="50"/>
      <c r="G21" s="50"/>
      <c r="H21" s="50"/>
      <c r="I21" s="50"/>
      <c r="J21" s="50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spans="1:4" ht="15">
      <c r="A27" s="2"/>
      <c r="D27">
        <f>I10*1.2</f>
        <v>395214.028</v>
      </c>
    </row>
    <row r="28" ht="15">
      <c r="D28">
        <f>I13*1.2</f>
        <v>430197.37999999995</v>
      </c>
    </row>
    <row r="29" ht="15">
      <c r="D29">
        <f>I16*1.2</f>
        <v>6832558.72</v>
      </c>
    </row>
    <row r="30" ht="15">
      <c r="D30">
        <f>I19*1.2</f>
        <v>0</v>
      </c>
    </row>
    <row r="31" spans="3:4" ht="15">
      <c r="C31" t="s">
        <v>26</v>
      </c>
      <c r="D31">
        <f>(I10+I13+I16+J16+J13+I19)*1.2</f>
        <v>9335110.768</v>
      </c>
    </row>
  </sheetData>
  <sheetProtection/>
  <mergeCells count="57">
    <mergeCell ref="A23:K23"/>
    <mergeCell ref="A24:K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F16:F18"/>
    <mergeCell ref="G16:G18"/>
    <mergeCell ref="H16:H18"/>
    <mergeCell ref="E16:E18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13" sqref="I13:I15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1</v>
      </c>
      <c r="D10" s="34">
        <v>0</v>
      </c>
      <c r="E10" s="34">
        <v>0</v>
      </c>
      <c r="F10" s="34">
        <v>6</v>
      </c>
      <c r="G10" s="34">
        <v>0</v>
      </c>
      <c r="H10" s="34">
        <v>0</v>
      </c>
      <c r="I10" s="39">
        <f>550/1.2</f>
        <v>458.33333333333337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40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34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>
        <v>5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10" sqref="I10:I12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23">
        <v>2</v>
      </c>
      <c r="D10" s="23">
        <v>0</v>
      </c>
      <c r="E10" s="23">
        <v>0</v>
      </c>
      <c r="F10" s="23">
        <v>30</v>
      </c>
      <c r="G10" s="23">
        <v>0</v>
      </c>
      <c r="H10" s="23">
        <v>0</v>
      </c>
      <c r="I10" s="23">
        <f>550*2/1.2</f>
        <v>916.6666666666667</v>
      </c>
      <c r="J10" s="23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1" t="s">
        <v>7</v>
      </c>
      <c r="D9" s="11" t="s">
        <v>8</v>
      </c>
      <c r="E9" s="11" t="s">
        <v>9</v>
      </c>
      <c r="F9" s="11" t="s">
        <v>7</v>
      </c>
      <c r="G9" s="11" t="s">
        <v>8</v>
      </c>
      <c r="H9" s="11" t="s">
        <v>9</v>
      </c>
      <c r="I9" s="11" t="s">
        <v>7</v>
      </c>
      <c r="J9" s="11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f>январь!C10+февраль!C10+март!C10</f>
        <v>4</v>
      </c>
      <c r="D10" s="34">
        <f>январь!D10+февраль!D10+март!D10</f>
        <v>0</v>
      </c>
      <c r="E10" s="34">
        <f>январь!E10+февраль!E10+март!E10</f>
        <v>0</v>
      </c>
      <c r="F10" s="34">
        <f>январь!F10+февраль!F10+март!F10</f>
        <v>41</v>
      </c>
      <c r="G10" s="34">
        <f>январь!G10+февраль!G10+март!G10</f>
        <v>0</v>
      </c>
      <c r="H10" s="34">
        <f>январь!H10+февраль!H10+март!H10</f>
        <v>0</v>
      </c>
      <c r="I10" s="34">
        <f>январь!I10+февраль!I10+март!I10</f>
        <v>1833.3333333333335</v>
      </c>
      <c r="J10" s="34">
        <f>январь!J10+февраль!J10+март!J10</f>
        <v>0</v>
      </c>
      <c r="K10" s="34">
        <f>январь!K10+февраль!K10+март!K10</f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3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3"/>
      <c r="L12" s="4"/>
    </row>
    <row r="13" spans="1:12" ht="17.25" customHeight="1">
      <c r="A13" s="26" t="s">
        <v>11</v>
      </c>
      <c r="B13" s="27" t="s">
        <v>19</v>
      </c>
      <c r="C13" s="34">
        <f>январь!C13+февраль!C13+март!C13</f>
        <v>0</v>
      </c>
      <c r="D13" s="34">
        <f>январь!D13+февраль!D13+март!D13</f>
        <v>0</v>
      </c>
      <c r="E13" s="34">
        <f>январь!E13+февраль!E13+март!E13</f>
        <v>0</v>
      </c>
      <c r="F13" s="34">
        <f>январь!F13+февраль!F13+март!F13</f>
        <v>0</v>
      </c>
      <c r="G13" s="34">
        <f>январь!G13+февраль!G13+март!G13</f>
        <v>0</v>
      </c>
      <c r="H13" s="34">
        <f>январь!H13+февраль!H13+март!H13</f>
        <v>0</v>
      </c>
      <c r="I13" s="34">
        <f>январь!I13+февраль!I13+март!I13</f>
        <v>0</v>
      </c>
      <c r="J13" s="34">
        <f>январь!J13+февраль!J13+март!J13</f>
        <v>0</v>
      </c>
      <c r="K13" s="34">
        <f>январь!K13+февраль!K13+март!K13</f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3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3"/>
      <c r="L15" s="3"/>
    </row>
    <row r="16" spans="1:12" ht="17.25" customHeight="1">
      <c r="A16" s="26" t="s">
        <v>12</v>
      </c>
      <c r="B16" s="27" t="s">
        <v>20</v>
      </c>
      <c r="C16" s="34">
        <f>январь!C16+февраль!C16+март!C16</f>
        <v>0</v>
      </c>
      <c r="D16" s="34">
        <f>январь!D16+февраль!D16+март!D16</f>
        <v>0</v>
      </c>
      <c r="E16" s="34">
        <f>январь!E16+февраль!E16+март!E16</f>
        <v>0</v>
      </c>
      <c r="F16" s="34">
        <f>январь!F16+февраль!F16+март!F16</f>
        <v>0</v>
      </c>
      <c r="G16" s="34">
        <f>январь!G16+февраль!G16+март!G16</f>
        <v>0</v>
      </c>
      <c r="H16" s="34">
        <f>январь!H16+февраль!H16+март!H16</f>
        <v>0</v>
      </c>
      <c r="I16" s="34">
        <f>январь!I16+февраль!I16+март!I16</f>
        <v>0</v>
      </c>
      <c r="J16" s="34">
        <f>январь!J16+февраль!J16+март!J16</f>
        <v>0</v>
      </c>
      <c r="K16" s="34">
        <f>январь!K16+февраль!K16+март!K16</f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3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7.25" customHeight="1">
      <c r="A19" s="26" t="s">
        <v>13</v>
      </c>
      <c r="B19" s="27" t="s">
        <v>25</v>
      </c>
      <c r="C19" s="34">
        <f>январь!C19+февраль!C19+март!C19</f>
        <v>0</v>
      </c>
      <c r="D19" s="34">
        <f>январь!D19+февраль!D19+март!D19</f>
        <v>0</v>
      </c>
      <c r="E19" s="34">
        <f>январь!E19+февраль!E19+март!E19</f>
        <v>0</v>
      </c>
      <c r="F19" s="34">
        <f>январь!F19+февраль!F19+март!F19</f>
        <v>0</v>
      </c>
      <c r="G19" s="34">
        <f>январь!G19+февраль!G19+март!G19</f>
        <v>0</v>
      </c>
      <c r="H19" s="34">
        <f>январь!H19+февраль!H19+март!H19</f>
        <v>0</v>
      </c>
      <c r="I19" s="34">
        <f>январь!I19+февраль!I19+март!I19</f>
        <v>0</v>
      </c>
      <c r="J19" s="34">
        <f>январь!J19+февраль!J19+март!J19</f>
        <v>0</v>
      </c>
      <c r="K19" s="34">
        <f>январь!K19+февраль!K19+март!K19</f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3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  <row r="29" ht="15">
      <c r="B29">
        <f>I10*1.2</f>
        <v>2200</v>
      </c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10" sqref="I10:I12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2" t="s">
        <v>7</v>
      </c>
      <c r="D9" s="12" t="s">
        <v>8</v>
      </c>
      <c r="E9" s="12" t="s">
        <v>9</v>
      </c>
      <c r="F9" s="12" t="s">
        <v>7</v>
      </c>
      <c r="G9" s="12" t="s">
        <v>8</v>
      </c>
      <c r="H9" s="12" t="s">
        <v>9</v>
      </c>
      <c r="I9" s="12" t="s">
        <v>7</v>
      </c>
      <c r="J9" s="12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4</v>
      </c>
      <c r="D10" s="34">
        <v>0</v>
      </c>
      <c r="E10" s="34">
        <v>0</v>
      </c>
      <c r="F10" s="34">
        <v>31</v>
      </c>
      <c r="G10" s="34">
        <v>0</v>
      </c>
      <c r="H10" s="34">
        <v>0</v>
      </c>
      <c r="I10" s="39">
        <f>550*4/1.2</f>
        <v>1833.3333333333335</v>
      </c>
      <c r="J10" s="34"/>
      <c r="K10" s="36"/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40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34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/>
      <c r="K13" s="24"/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1</v>
      </c>
      <c r="D16" s="23">
        <v>0</v>
      </c>
      <c r="E16" s="23">
        <v>0</v>
      </c>
      <c r="F16" s="23">
        <v>320</v>
      </c>
      <c r="G16" s="23">
        <v>0</v>
      </c>
      <c r="H16" s="23">
        <v>0</v>
      </c>
      <c r="I16" s="23">
        <f>3878927.95/1.2</f>
        <v>3232439.9583333335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13" sqref="D13:D15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2" t="s">
        <v>7</v>
      </c>
      <c r="D9" s="12" t="s">
        <v>8</v>
      </c>
      <c r="E9" s="12" t="s">
        <v>9</v>
      </c>
      <c r="F9" s="12" t="s">
        <v>7</v>
      </c>
      <c r="G9" s="12" t="s">
        <v>8</v>
      </c>
      <c r="H9" s="12" t="s">
        <v>9</v>
      </c>
      <c r="I9" s="12" t="s">
        <v>7</v>
      </c>
      <c r="J9" s="12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2</v>
      </c>
      <c r="D10" s="34">
        <v>0</v>
      </c>
      <c r="E10" s="34">
        <v>0</v>
      </c>
      <c r="F10" s="34">
        <v>18</v>
      </c>
      <c r="G10" s="34">
        <v>0</v>
      </c>
      <c r="H10" s="34">
        <v>0</v>
      </c>
      <c r="I10" s="39">
        <f>550*2/1.2</f>
        <v>916.6666666666667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40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34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1</v>
      </c>
      <c r="D16" s="23">
        <v>0</v>
      </c>
      <c r="E16" s="23">
        <v>0</v>
      </c>
      <c r="F16" s="23">
        <v>320</v>
      </c>
      <c r="G16" s="23">
        <v>0</v>
      </c>
      <c r="H16" s="23">
        <v>0</v>
      </c>
      <c r="I16" s="23">
        <f>2953630.77/1.2</f>
        <v>2461358.975</v>
      </c>
      <c r="J16" s="23">
        <v>0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ht="15">
      <c r="A27" s="2"/>
    </row>
  </sheetData>
  <sheetProtection/>
  <mergeCells count="57"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D19:D21"/>
    <mergeCell ref="E19:E21"/>
    <mergeCell ref="F19:F21"/>
    <mergeCell ref="F16:F18"/>
    <mergeCell ref="G16:G18"/>
    <mergeCell ref="H16:H18"/>
    <mergeCell ref="E16:E18"/>
    <mergeCell ref="A24:K24"/>
    <mergeCell ref="G19:G21"/>
    <mergeCell ref="H19:H21"/>
    <mergeCell ref="I19:I21"/>
    <mergeCell ref="J19:J21"/>
    <mergeCell ref="K19:K21"/>
    <mergeCell ref="A23:K23"/>
    <mergeCell ref="A19:A21"/>
    <mergeCell ref="B19:B21"/>
    <mergeCell ref="C19:C21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3" t="s">
        <v>7</v>
      </c>
      <c r="D9" s="13" t="s">
        <v>8</v>
      </c>
      <c r="E9" s="13" t="s">
        <v>9</v>
      </c>
      <c r="F9" s="13" t="s">
        <v>7</v>
      </c>
      <c r="G9" s="13" t="s">
        <v>8</v>
      </c>
      <c r="H9" s="13" t="s">
        <v>9</v>
      </c>
      <c r="I9" s="13" t="s">
        <v>7</v>
      </c>
      <c r="J9" s="13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v>18</v>
      </c>
      <c r="D10" s="34">
        <v>0</v>
      </c>
      <c r="E10" s="34">
        <v>0</v>
      </c>
      <c r="F10" s="34">
        <v>147</v>
      </c>
      <c r="G10" s="34">
        <v>0</v>
      </c>
      <c r="H10" s="34">
        <v>0</v>
      </c>
      <c r="I10" s="34">
        <f>181621.028/1.2</f>
        <v>151350.85666666666</v>
      </c>
      <c r="J10" s="34">
        <v>0</v>
      </c>
      <c r="K10" s="36"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23">
        <v>0</v>
      </c>
      <c r="D16" s="23">
        <v>1</v>
      </c>
      <c r="E16" s="23">
        <v>0</v>
      </c>
      <c r="F16" s="23">
        <v>0</v>
      </c>
      <c r="G16" s="23">
        <v>630</v>
      </c>
      <c r="H16" s="23">
        <v>0</v>
      </c>
      <c r="I16" s="23">
        <v>0</v>
      </c>
      <c r="J16" s="23">
        <f>1677140.64/1.2</f>
        <v>1397617.2</v>
      </c>
      <c r="K16" s="24"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spans="1:3" ht="15">
      <c r="A27" s="2"/>
      <c r="C27">
        <f>(I10+I13+J16)*1.2</f>
        <v>1858761.6679999998</v>
      </c>
    </row>
  </sheetData>
  <sheetProtection/>
  <mergeCells count="57">
    <mergeCell ref="A23:K23"/>
    <mergeCell ref="A24:K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F16:F18"/>
    <mergeCell ref="G16:G18"/>
    <mergeCell ref="H16:H18"/>
    <mergeCell ref="E16:E18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f>апрель!C10+май!C10+июнь!C10</f>
        <v>24</v>
      </c>
      <c r="D10" s="34">
        <f>апрель!D10+май!D10+июнь!D10</f>
        <v>0</v>
      </c>
      <c r="E10" s="34">
        <f>апрель!E10+май!E10+июнь!E10</f>
        <v>0</v>
      </c>
      <c r="F10" s="34">
        <f>апрель!F10+май!F10+июнь!F10</f>
        <v>196</v>
      </c>
      <c r="G10" s="34">
        <f>апрель!G10+май!G10+июнь!G10</f>
        <v>0</v>
      </c>
      <c r="H10" s="34">
        <f>апрель!H10+май!H10+июнь!H10</f>
        <v>0</v>
      </c>
      <c r="I10" s="34">
        <f>апрель!I10+май!I10+июнь!I10</f>
        <v>154100.85666666666</v>
      </c>
      <c r="J10" s="34">
        <f>апрель!J10+май!J10+июнь!J10</f>
        <v>0</v>
      </c>
      <c r="K10" s="36">
        <f>апрель!K10+май!K10+июнь!K10</f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34">
        <f>апрель!C13+май!C13+июнь!C13</f>
        <v>0</v>
      </c>
      <c r="D13" s="34">
        <f>апрель!D13+май!D13+июнь!D13</f>
        <v>0</v>
      </c>
      <c r="E13" s="34">
        <f>апрель!E13+май!E13+июнь!E13</f>
        <v>0</v>
      </c>
      <c r="F13" s="34">
        <f>апрель!F13+май!F13+июнь!F13</f>
        <v>0</v>
      </c>
      <c r="G13" s="34">
        <f>апрель!G13+май!G13+июнь!G13</f>
        <v>0</v>
      </c>
      <c r="H13" s="34">
        <f>апрель!H13+май!H13+июнь!H13</f>
        <v>0</v>
      </c>
      <c r="I13" s="34">
        <f>апрель!I13+май!I13+июнь!I13</f>
        <v>0</v>
      </c>
      <c r="J13" s="34">
        <f>апрель!J13+май!J13+июнь!J13</f>
        <v>0</v>
      </c>
      <c r="K13" s="36">
        <f>апрель!K13+май!K13+июнь!K13</f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34">
        <f>апрель!C16+май!C16+июнь!C16</f>
        <v>2</v>
      </c>
      <c r="D16" s="34">
        <f>апрель!D16+май!D16+июнь!D16</f>
        <v>1</v>
      </c>
      <c r="E16" s="34">
        <f>апрель!E16+май!E16+июнь!E16</f>
        <v>0</v>
      </c>
      <c r="F16" s="34">
        <f>апрель!F16+май!F16+июнь!F16</f>
        <v>640</v>
      </c>
      <c r="G16" s="34">
        <f>апрель!G16+май!G16+июнь!G16</f>
        <v>630</v>
      </c>
      <c r="H16" s="34">
        <f>апрель!H16+май!H16+июнь!H16</f>
        <v>0</v>
      </c>
      <c r="I16" s="34">
        <f>апрель!I16+май!I16+июнь!I16</f>
        <v>5693798.933333334</v>
      </c>
      <c r="J16" s="34">
        <f>апрель!J16+май!J16+июнь!J16</f>
        <v>1397617.2</v>
      </c>
      <c r="K16" s="36">
        <f>апрель!K16+май!K16+июнь!K16</f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34">
        <f>апрель!C19+май!C19+июнь!C19</f>
        <v>0</v>
      </c>
      <c r="D19" s="34">
        <f>апрель!D19+май!D19+июнь!D19</f>
        <v>0</v>
      </c>
      <c r="E19" s="34">
        <f>апрель!E19+май!E19+июнь!E19</f>
        <v>0</v>
      </c>
      <c r="F19" s="34">
        <f>апрель!F19+май!F19+июнь!F19</f>
        <v>0</v>
      </c>
      <c r="G19" s="34">
        <f>апрель!G19+май!G19+июнь!G19</f>
        <v>0</v>
      </c>
      <c r="H19" s="34">
        <f>апрель!H19+май!H19+июнь!H19</f>
        <v>0</v>
      </c>
      <c r="I19" s="34">
        <f>апрель!I19+май!I19+июнь!I19</f>
        <v>0</v>
      </c>
      <c r="J19" s="34">
        <f>апрель!J19+май!J19+июнь!J19</f>
        <v>0</v>
      </c>
      <c r="K19" s="36">
        <f>апрель!K19+май!K19+июнь!K19</f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ht="15">
      <c r="A26" s="1"/>
    </row>
    <row r="27" spans="1:2" ht="15">
      <c r="A27" s="2"/>
      <c r="B27">
        <f>I10*1.2</f>
        <v>184921.028</v>
      </c>
    </row>
  </sheetData>
  <sheetProtection/>
  <mergeCells count="57">
    <mergeCell ref="A23:K23"/>
    <mergeCell ref="A24:K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F16:F18"/>
    <mergeCell ref="G16:G18"/>
    <mergeCell ref="H16:H18"/>
    <mergeCell ref="E16:E18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1" width="10.8515625" style="0" customWidth="1"/>
    <col min="12" max="12" width="13.421875" style="0" customWidth="1"/>
  </cols>
  <sheetData>
    <row r="1" spans="1:11" ht="12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ht="8.25" customHeight="1" thickBot="1"/>
    <row r="8" spans="1:11" ht="24" customHeight="1">
      <c r="A8" s="29"/>
      <c r="B8" s="31" t="s">
        <v>4</v>
      </c>
      <c r="C8" s="31" t="s">
        <v>5</v>
      </c>
      <c r="D8" s="31"/>
      <c r="E8" s="31"/>
      <c r="F8" s="31" t="s">
        <v>6</v>
      </c>
      <c r="G8" s="31"/>
      <c r="H8" s="31"/>
      <c r="I8" s="31" t="s">
        <v>23</v>
      </c>
      <c r="J8" s="31"/>
      <c r="K8" s="33"/>
    </row>
    <row r="9" spans="1:12" ht="24.75" thickBot="1">
      <c r="A9" s="35"/>
      <c r="B9" s="37"/>
      <c r="C9" s="18" t="s">
        <v>7</v>
      </c>
      <c r="D9" s="18" t="s">
        <v>8</v>
      </c>
      <c r="E9" s="18" t="s">
        <v>9</v>
      </c>
      <c r="F9" s="18" t="s">
        <v>7</v>
      </c>
      <c r="G9" s="18" t="s">
        <v>8</v>
      </c>
      <c r="H9" s="18" t="s">
        <v>9</v>
      </c>
      <c r="I9" s="18" t="s">
        <v>7</v>
      </c>
      <c r="J9" s="18" t="s">
        <v>8</v>
      </c>
      <c r="K9" s="6" t="s">
        <v>9</v>
      </c>
      <c r="L9" s="3"/>
    </row>
    <row r="10" spans="1:12" ht="17.25" customHeight="1">
      <c r="A10" s="41" t="s">
        <v>10</v>
      </c>
      <c r="B10" s="38" t="s">
        <v>18</v>
      </c>
      <c r="C10" s="34">
        <f>'1 квартал'!C10:C12+'2 квартал'!C10:C12</f>
        <v>28</v>
      </c>
      <c r="D10" s="34">
        <f>'1 квартал'!D10:D12+'2 квартал'!D10:D12</f>
        <v>0</v>
      </c>
      <c r="E10" s="34">
        <f>'1 квартал'!E10:E12+'2 квартал'!E10:E12</f>
        <v>0</v>
      </c>
      <c r="F10" s="34">
        <f>'1 квартал'!F10:F12+'2 квартал'!F10:F12</f>
        <v>237</v>
      </c>
      <c r="G10" s="34">
        <f>'1 квартал'!G10:G12+'2 квартал'!G10:G12</f>
        <v>0</v>
      </c>
      <c r="H10" s="34">
        <f>'1 квартал'!H10:H12+'2 квартал'!H10:H12</f>
        <v>0</v>
      </c>
      <c r="I10" s="34">
        <f>'1 квартал'!I10:I12+'2 квартал'!I10:I12</f>
        <v>155934.19</v>
      </c>
      <c r="J10" s="34">
        <f>'1 квартал'!J10:J12+'2 квартал'!J10:J12</f>
        <v>0</v>
      </c>
      <c r="K10" s="36">
        <f>'1 квартал'!K10:K12+'2 квартал'!K10:K12</f>
        <v>0</v>
      </c>
      <c r="L10" s="3"/>
    </row>
    <row r="11" spans="1:12" ht="17.25" customHeight="1">
      <c r="A11" s="26"/>
      <c r="B11" s="27"/>
      <c r="C11" s="23"/>
      <c r="D11" s="23"/>
      <c r="E11" s="23"/>
      <c r="F11" s="23"/>
      <c r="G11" s="23"/>
      <c r="H11" s="23"/>
      <c r="I11" s="23"/>
      <c r="J11" s="23"/>
      <c r="K11" s="24"/>
      <c r="L11" s="3"/>
    </row>
    <row r="12" spans="1:12" ht="17.25" customHeight="1">
      <c r="A12" s="26"/>
      <c r="B12" s="27"/>
      <c r="C12" s="23"/>
      <c r="D12" s="23"/>
      <c r="E12" s="23"/>
      <c r="F12" s="23"/>
      <c r="G12" s="23"/>
      <c r="H12" s="23"/>
      <c r="I12" s="23"/>
      <c r="J12" s="23"/>
      <c r="K12" s="24"/>
      <c r="L12" s="4"/>
    </row>
    <row r="13" spans="1:12" ht="17.25" customHeight="1">
      <c r="A13" s="26" t="s">
        <v>11</v>
      </c>
      <c r="B13" s="27" t="s">
        <v>19</v>
      </c>
      <c r="C13" s="34">
        <f>'1 квартал'!C13:C15+'2 квартал'!C13:C15</f>
        <v>0</v>
      </c>
      <c r="D13" s="34">
        <f>'1 квартал'!D13:D15+'2 квартал'!D13:D15</f>
        <v>0</v>
      </c>
      <c r="E13" s="34">
        <f>'1 квартал'!E13:E15+'2 квартал'!E13:E15</f>
        <v>0</v>
      </c>
      <c r="F13" s="34">
        <f>'1 квартал'!F13:F15+'2 квартал'!F13:F15</f>
        <v>0</v>
      </c>
      <c r="G13" s="34">
        <f>'1 квартал'!G13:G15+'2 квартал'!G13:G15</f>
        <v>0</v>
      </c>
      <c r="H13" s="34">
        <f>'1 квартал'!H13:H15+'2 квартал'!H13:H15</f>
        <v>0</v>
      </c>
      <c r="I13" s="34">
        <f>'1 квартал'!I13:I15+'2 квартал'!I13:I15</f>
        <v>0</v>
      </c>
      <c r="J13" s="34">
        <f>'1 квартал'!J13:J15+'2 квартал'!J13:J15</f>
        <v>0</v>
      </c>
      <c r="K13" s="36">
        <f>'1 квартал'!K13:K15+'2 квартал'!K13:K15</f>
        <v>0</v>
      </c>
      <c r="L13" s="3"/>
    </row>
    <row r="14" spans="1:12" ht="17.25" customHeight="1">
      <c r="A14" s="26"/>
      <c r="B14" s="27"/>
      <c r="C14" s="23"/>
      <c r="D14" s="23"/>
      <c r="E14" s="23"/>
      <c r="F14" s="23"/>
      <c r="G14" s="23"/>
      <c r="H14" s="23"/>
      <c r="I14" s="23"/>
      <c r="J14" s="23"/>
      <c r="K14" s="24"/>
      <c r="L14" s="3"/>
    </row>
    <row r="15" spans="1:12" ht="17.25" customHeight="1">
      <c r="A15" s="26"/>
      <c r="B15" s="27"/>
      <c r="C15" s="23"/>
      <c r="D15" s="23"/>
      <c r="E15" s="23"/>
      <c r="F15" s="23"/>
      <c r="G15" s="23"/>
      <c r="H15" s="23"/>
      <c r="I15" s="23"/>
      <c r="J15" s="23"/>
      <c r="K15" s="24"/>
      <c r="L15" s="3"/>
    </row>
    <row r="16" spans="1:12" ht="17.25" customHeight="1">
      <c r="A16" s="26" t="s">
        <v>12</v>
      </c>
      <c r="B16" s="27" t="s">
        <v>20</v>
      </c>
      <c r="C16" s="34">
        <f>'1 квартал'!C16:C18+'2 квартал'!C16:C18</f>
        <v>2</v>
      </c>
      <c r="D16" s="34">
        <f>'1 квартал'!D16:D18+'2 квартал'!D16:D18</f>
        <v>1</v>
      </c>
      <c r="E16" s="34">
        <f>'1 квартал'!E16:E18+'2 квартал'!E16:E18</f>
        <v>0</v>
      </c>
      <c r="F16" s="34">
        <f>'1 квартал'!F16:F18+'2 квартал'!F16:F18</f>
        <v>640</v>
      </c>
      <c r="G16" s="34">
        <f>'1 квартал'!G16:G18+'2 квартал'!G16:G18</f>
        <v>630</v>
      </c>
      <c r="H16" s="34">
        <f>'1 квартал'!H16:H18+'2 квартал'!H16:H18</f>
        <v>0</v>
      </c>
      <c r="I16" s="34">
        <f>'1 квартал'!I16:I18+'2 квартал'!I16:I18</f>
        <v>5693798.933333334</v>
      </c>
      <c r="J16" s="34">
        <f>'1 квартал'!J16:J18+'2 квартал'!J16:J18</f>
        <v>1397617.2</v>
      </c>
      <c r="K16" s="36">
        <f>'1 квартал'!K16:K18+'2 квартал'!K16:K18</f>
        <v>0</v>
      </c>
      <c r="L16" s="3"/>
    </row>
    <row r="17" spans="1:12" ht="17.25" customHeight="1">
      <c r="A17" s="26"/>
      <c r="B17" s="27"/>
      <c r="C17" s="23"/>
      <c r="D17" s="23"/>
      <c r="E17" s="23"/>
      <c r="F17" s="23"/>
      <c r="G17" s="23"/>
      <c r="H17" s="23"/>
      <c r="I17" s="23"/>
      <c r="J17" s="23"/>
      <c r="K17" s="24"/>
      <c r="L17" s="3"/>
    </row>
    <row r="18" spans="1:12" ht="17.25" customHeight="1">
      <c r="A18" s="26"/>
      <c r="B18" s="27"/>
      <c r="C18" s="23"/>
      <c r="D18" s="23"/>
      <c r="E18" s="23"/>
      <c r="F18" s="23"/>
      <c r="G18" s="23"/>
      <c r="H18" s="23"/>
      <c r="I18" s="23"/>
      <c r="J18" s="23"/>
      <c r="K18" s="24"/>
      <c r="L18" s="3"/>
    </row>
    <row r="19" spans="1:12" ht="17.25" customHeight="1">
      <c r="A19" s="26" t="s">
        <v>13</v>
      </c>
      <c r="B19" s="27" t="s">
        <v>25</v>
      </c>
      <c r="C19" s="34">
        <f>'1 квартал'!C19:C21+'2 квартал'!C19:C21</f>
        <v>0</v>
      </c>
      <c r="D19" s="34">
        <f>'1 квартал'!D19:D21+'2 квартал'!D19:D21</f>
        <v>0</v>
      </c>
      <c r="E19" s="34">
        <f>'1 квартал'!E19:E21+'2 квартал'!E19:E21</f>
        <v>0</v>
      </c>
      <c r="F19" s="34">
        <f>'1 квартал'!F19:F21+'2 квартал'!F19:F21</f>
        <v>0</v>
      </c>
      <c r="G19" s="34">
        <f>'1 квартал'!G19:G21+'2 квартал'!G19:G21</f>
        <v>0</v>
      </c>
      <c r="H19" s="34">
        <f>'1 квартал'!H19:H21+'2 квартал'!H19:H21</f>
        <v>0</v>
      </c>
      <c r="I19" s="34">
        <f>'1 квартал'!I19:I21+'2 квартал'!I19:I21</f>
        <v>0</v>
      </c>
      <c r="J19" s="34">
        <f>'1 квартал'!J19:J21+'2 квартал'!J19:J21</f>
        <v>0</v>
      </c>
      <c r="K19" s="36">
        <f>'1 квартал'!K19:K21+'2 квартал'!K19:K21</f>
        <v>0</v>
      </c>
      <c r="L19" s="5"/>
    </row>
    <row r="20" spans="1:12" ht="17.25" customHeight="1">
      <c r="A20" s="26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5"/>
    </row>
    <row r="21" spans="1:12" ht="17.25" customHeight="1">
      <c r="A21" s="26"/>
      <c r="B21" s="27"/>
      <c r="C21" s="23"/>
      <c r="D21" s="23"/>
      <c r="E21" s="23"/>
      <c r="F21" s="23"/>
      <c r="G21" s="23"/>
      <c r="H21" s="23"/>
      <c r="I21" s="23"/>
      <c r="J21" s="23"/>
      <c r="K21" s="24"/>
      <c r="L21" s="5"/>
    </row>
    <row r="22" spans="1:11" ht="15.75" thickBot="1">
      <c r="A22" s="7" t="s">
        <v>14</v>
      </c>
      <c r="B22" s="8" t="s">
        <v>15</v>
      </c>
      <c r="C22" s="9" t="s">
        <v>22</v>
      </c>
      <c r="D22" s="9" t="s">
        <v>22</v>
      </c>
      <c r="E22" s="9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9" t="s">
        <v>22</v>
      </c>
      <c r="K22" s="10" t="s">
        <v>22</v>
      </c>
    </row>
    <row r="23" spans="1:11" ht="1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3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15">
      <c r="A25" s="1"/>
    </row>
    <row r="26" spans="1:6" ht="15">
      <c r="A26" s="1"/>
      <c r="F26">
        <f>1.2*(I10+I13+I16+J16)</f>
        <v>8696820.388</v>
      </c>
    </row>
    <row r="27" ht="15">
      <c r="A27" s="2"/>
    </row>
  </sheetData>
  <sheetProtection/>
  <mergeCells count="57">
    <mergeCell ref="A23:K23"/>
    <mergeCell ref="A24:K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F19:F21"/>
    <mergeCell ref="F16:F18"/>
    <mergeCell ref="G16:G18"/>
    <mergeCell ref="H16:H18"/>
    <mergeCell ref="E16:E18"/>
    <mergeCell ref="C10:C12"/>
    <mergeCell ref="D10:D12"/>
    <mergeCell ref="I16:I18"/>
    <mergeCell ref="J16:J18"/>
    <mergeCell ref="K16:K18"/>
    <mergeCell ref="G13:G15"/>
    <mergeCell ref="H13:H15"/>
    <mergeCell ref="I13:I15"/>
    <mergeCell ref="J13:J15"/>
    <mergeCell ref="K13:K15"/>
    <mergeCell ref="A6:K6"/>
    <mergeCell ref="A8:A9"/>
    <mergeCell ref="C8:E8"/>
    <mergeCell ref="F8:H8"/>
    <mergeCell ref="F13:F15"/>
    <mergeCell ref="F10:F12"/>
    <mergeCell ref="A13:A15"/>
    <mergeCell ref="B13:B15"/>
    <mergeCell ref="C13:C15"/>
    <mergeCell ref="D13:D15"/>
    <mergeCell ref="E10:E12"/>
    <mergeCell ref="K10:K12"/>
    <mergeCell ref="J10:J12"/>
    <mergeCell ref="B8:B9"/>
    <mergeCell ref="A16:A18"/>
    <mergeCell ref="B16:B18"/>
    <mergeCell ref="C16:C18"/>
    <mergeCell ref="D16:D18"/>
    <mergeCell ref="E13:E15"/>
    <mergeCell ref="B10:B12"/>
    <mergeCell ref="A1:K1"/>
    <mergeCell ref="A2:K2"/>
    <mergeCell ref="A3:K3"/>
    <mergeCell ref="A4:K4"/>
    <mergeCell ref="A5:K5"/>
    <mergeCell ref="G10:G12"/>
    <mergeCell ref="H10:H12"/>
    <mergeCell ref="I10:I12"/>
    <mergeCell ref="A10:A12"/>
    <mergeCell ref="I8:K8"/>
  </mergeCells>
  <hyperlinks>
    <hyperlink ref="A2" r:id="rId1" display="block_1000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РЭС-20</dc:creator>
  <cp:keywords/>
  <dc:description/>
  <cp:lastModifiedBy>1</cp:lastModifiedBy>
  <cp:lastPrinted>2016-01-28T01:10:22Z</cp:lastPrinted>
  <dcterms:created xsi:type="dcterms:W3CDTF">2016-01-28T01:01:17Z</dcterms:created>
  <dcterms:modified xsi:type="dcterms:W3CDTF">2023-06-28T07:35:03Z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